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走廊" sheetId="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<sst xmlns="http://schemas.openxmlformats.org/spreadsheetml/2006/main" count="375" uniqueCount="153">
  <si>
    <t>阳光融和11楼走廊</t>
  </si>
  <si>
    <t>序号</t>
  </si>
  <si>
    <t>物料名称</t>
  </si>
  <si>
    <t xml:space="preserve"> 材质</t>
  </si>
  <si>
    <t>尺寸</t>
  </si>
  <si>
    <t>数量</t>
  </si>
  <si>
    <t>单位</t>
  </si>
  <si>
    <t>备注</t>
  </si>
  <si>
    <t>雕刻</t>
  </si>
  <si>
    <t>悦享夕阳</t>
  </si>
  <si>
    <t>8mm水晶+2mm亚克力</t>
  </si>
  <si>
    <t>40cm×4个字</t>
  </si>
  <si>
    <t>cm</t>
  </si>
  <si>
    <t>悦享夕阳英文字母</t>
  </si>
  <si>
    <t>5mm亚克力雕刻</t>
  </si>
  <si>
    <t>3.8cm×14个字</t>
  </si>
  <si>
    <t>展板</t>
  </si>
  <si>
    <t>【温暖的港湾】</t>
  </si>
  <si>
    <t>0.656*0.133m×2个</t>
  </si>
  <si>
    <t>平方</t>
  </si>
  <si>
    <t>医养+祥云</t>
  </si>
  <si>
    <t>5mm亚克力UV</t>
  </si>
  <si>
    <t>0.143×0.276m
0.125×0.075m</t>
  </si>
  <si>
    <t>中间异形镂空板子</t>
  </si>
  <si>
    <t>1.854×0.518m</t>
  </si>
  <si>
    <t>宣传海报</t>
  </si>
  <si>
    <t>冰雪梅花</t>
  </si>
  <si>
    <t>黑胶车贴</t>
  </si>
  <si>
    <t>1.3×0.433m</t>
  </si>
  <si>
    <t>丝带+六边形框</t>
  </si>
  <si>
    <t>1.77×0.4m</t>
  </si>
  <si>
    <t>医疗保健等小字</t>
  </si>
  <si>
    <t>4.9cm×24个字</t>
  </si>
  <si>
    <t>爱心</t>
  </si>
  <si>
    <t>0.434×0.386m</t>
  </si>
  <si>
    <t>【医院与家庭携手共建】</t>
  </si>
  <si>
    <t>6.6cm×20个字</t>
  </si>
  <si>
    <t>个</t>
  </si>
  <si>
    <t>祥云造型</t>
  </si>
  <si>
    <t>0.5×0.084cm×2个</t>
  </si>
  <si>
    <t>草绿色扶手贴</t>
  </si>
  <si>
    <t>150×15cm×2个</t>
  </si>
  <si>
    <t>漏板</t>
  </si>
  <si>
    <t>kt板</t>
  </si>
  <si>
    <t>1.77×0.76m</t>
  </si>
  <si>
    <t>0.92×1.18m</t>
  </si>
  <si>
    <t>墙面处理</t>
  </si>
  <si>
    <t>石膏板隔墙</t>
  </si>
  <si>
    <t>石膏板</t>
  </si>
  <si>
    <t>4.02×1.94m</t>
  </si>
  <si>
    <t>墙面基层处理</t>
  </si>
  <si>
    <t>刮白、乳胶漆等</t>
  </si>
  <si>
    <t>壁布</t>
  </si>
  <si>
    <t>宫廷贡缎布热转印</t>
  </si>
  <si>
    <t>基膜
热转印
宫廷贡缎布</t>
  </si>
  <si>
    <t>4.10×2.04m</t>
  </si>
  <si>
    <t>阳光融和11楼南北墙</t>
  </si>
  <si>
    <t>材质</t>
  </si>
  <si>
    <t>用量</t>
  </si>
  <si>
    <t>3.85×2.65m</t>
  </si>
  <si>
    <t>4.90×2.65m</t>
  </si>
  <si>
    <t>【悦享夕阳】</t>
  </si>
  <si>
    <t>33cm×4个字</t>
  </si>
  <si>
    <t>医养中心</t>
  </si>
  <si>
    <t>13.3cm×4个字</t>
  </si>
  <si>
    <t>医养中心英文</t>
  </si>
  <si>
    <t>4.7cm×14个字</t>
  </si>
  <si>
    <t>30.8×16cm
10.2×17cm</t>
  </si>
  <si>
    <t>8.75×2.40m</t>
  </si>
  <si>
    <t>阳光融和11楼电梯</t>
  </si>
  <si>
    <t>铝塑板</t>
  </si>
  <si>
    <t>3.07×2.5m</t>
  </si>
  <si>
    <t>3个铝塑板</t>
  </si>
  <si>
    <t>上边黄色边条</t>
  </si>
  <si>
    <t>2.43×0.41m</t>
  </si>
  <si>
    <t>下边黄色边条</t>
  </si>
  <si>
    <t>3.07×0.647m</t>
  </si>
  <si>
    <t>棕色边条</t>
  </si>
  <si>
    <t>2.73×0.33m</t>
  </si>
  <si>
    <t>雕刻字</t>
  </si>
  <si>
    <t>阳光融和医养中心</t>
  </si>
  <si>
    <t>23cm×8个字</t>
  </si>
  <si>
    <t>【专业医养】</t>
  </si>
  <si>
    <t>8.6cm×8个字</t>
  </si>
  <si>
    <t>【奉献···圆圈】</t>
  </si>
  <si>
    <t>0.275×0.275cm</t>
  </si>
  <si>
    <t>奉献等</t>
  </si>
  <si>
    <t>5mm亚克力雕刻字</t>
  </si>
  <si>
    <t>8.7cm×10个字</t>
  </si>
  <si>
    <t>装饰</t>
  </si>
  <si>
    <t>绿植草坪</t>
  </si>
  <si>
    <t>仿真绿植草坪</t>
  </si>
  <si>
    <t>1.42×1.42m</t>
  </si>
  <si>
    <t>大圆圈</t>
  </si>
  <si>
    <t>1.52×1.52m</t>
  </si>
  <si>
    <t>小圆圈</t>
  </si>
  <si>
    <t>1.09×1.09cm</t>
  </si>
  <si>
    <t>小黄花</t>
  </si>
  <si>
    <t>43×43cm 
34×34cm
36×36cm</t>
  </si>
  <si>
    <t>鸽子们</t>
  </si>
  <si>
    <t>0.3×0.16cm×9个</t>
  </si>
  <si>
    <t>3.07×2.50m</t>
  </si>
  <si>
    <t>阳光融和10楼走廊</t>
  </si>
  <si>
    <t>奉献关爱丝带</t>
  </si>
  <si>
    <t>8mm水晶+3mm亚克力</t>
  </si>
  <si>
    <t>1.34×0.4m</t>
  </si>
  <si>
    <t>用心责任丝带</t>
  </si>
  <si>
    <t>1.516×0.3m</t>
  </si>
  <si>
    <t>【奉献、关爱、用心、责任】</t>
  </si>
  <si>
    <t>5.2cm×8个</t>
  </si>
  <si>
    <t>用沟通用服务</t>
  </si>
  <si>
    <t>16cm</t>
  </si>
  <si>
    <t>爱</t>
  </si>
  <si>
    <t>33cm</t>
  </si>
  <si>
    <t>心</t>
  </si>
  <si>
    <t>40cm</t>
  </si>
  <si>
    <t>【医疗保健】x4</t>
  </si>
  <si>
    <t>5cm×16个字</t>
  </si>
  <si>
    <t>英文</t>
  </si>
  <si>
    <t>3.7cm×30个字</t>
  </si>
  <si>
    <t>绿色H边条</t>
  </si>
  <si>
    <t>0.082×0.346m×2个</t>
  </si>
  <si>
    <t>宣传类</t>
  </si>
  <si>
    <t>海报画面</t>
  </si>
  <si>
    <t>3.41×0.77cm</t>
  </si>
  <si>
    <t>阳光融和10楼南北墙</t>
  </si>
  <si>
    <t>54cm×4个字</t>
  </si>
  <si>
    <t>5.2cm×14个字</t>
  </si>
  <si>
    <t>医养和落日</t>
  </si>
  <si>
    <t>19×19cm×1个
12×20cm×1个</t>
  </si>
  <si>
    <t>60cm×4个字</t>
  </si>
  <si>
    <t>5.7cm×14个字</t>
  </si>
  <si>
    <t>18.6×11.2cm
13×13cm</t>
  </si>
  <si>
    <t>鸽子</t>
  </si>
  <si>
    <t>9×1.6cm×4个</t>
  </si>
  <si>
    <t>阳光融和10楼电梯口</t>
  </si>
  <si>
    <t>围栏</t>
  </si>
  <si>
    <r>
      <rPr>
        <sz val="10.5"/>
        <color rgb="FF11192D"/>
        <rFont val="宋体"/>
        <charset val="134"/>
      </rPr>
      <t>木头
高温碳化</t>
    </r>
    <r>
      <rPr>
        <sz val="10.5"/>
        <color rgb="FF11192D"/>
        <rFont val="PingFangSC-Medium"/>
        <charset val="134"/>
      </rPr>
      <t>+</t>
    </r>
    <r>
      <rPr>
        <sz val="10.5"/>
        <color rgb="FF11192D"/>
        <rFont val="宋体"/>
        <charset val="134"/>
      </rPr>
      <t>刷油防腐</t>
    </r>
  </si>
  <si>
    <t>120×20cm×3个</t>
  </si>
  <si>
    <t>绿植</t>
  </si>
  <si>
    <t>仿真花和绿植</t>
  </si>
  <si>
    <t>100×45cm×6个</t>
  </si>
  <si>
    <t>【医疗保障】×6</t>
  </si>
  <si>
    <t>58×21cm×6个</t>
  </si>
  <si>
    <t>阳光融和中心</t>
  </si>
  <si>
    <t>29cm×6个字</t>
  </si>
  <si>
    <t>医养</t>
  </si>
  <si>
    <t>35cm×2个字</t>
  </si>
  <si>
    <t>logo的圆和手</t>
  </si>
  <si>
    <t>0.235×0.235m
0.356×0.13m</t>
  </si>
  <si>
    <t>爱有所医养所有老</t>
  </si>
  <si>
    <t>6.2cm×8个字</t>
  </si>
  <si>
    <t>0.38×0.307m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</si>
</sst>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22"/>
      <color theme="1"/>
      <name val="宋体"/>
      <charset val="134"/>
      <scheme val="minor"/>
    </font>
    <font>
      <sz val="10.5"/>
      <color rgb="FF11192D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.5"/>
      <color rgb="FF11192D"/>
      <name val="PingFangSC-Medium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8" applyNumberFormat="0" applyAlignment="0" applyProtection="0">
      <alignment vertical="center"/>
    </xf>
    <xf numFmtId="0" fontId="14" fillId="4" borderId="9" applyNumberFormat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5" borderId="10" applyNumberFormat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6" fontId="0" fillId="0" borderId="1" xfId="0" applyNumberForma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358140</xdr:colOff>
      <xdr:row>6</xdr:row>
      <xdr:rowOff>7620</xdr:rowOff>
    </xdr:from>
    <xdr:to>
      <xdr:col>15</xdr:col>
      <xdr:colOff>520700</xdr:colOff>
      <xdr:row>13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70495" y="2153920"/>
          <a:ext cx="4905375" cy="2214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176530</xdr:colOff>
      <xdr:row>20</xdr:row>
      <xdr:rowOff>175260</xdr:rowOff>
    </xdr:from>
    <xdr:to>
      <xdr:col>15</xdr:col>
      <xdr:colOff>254000</xdr:colOff>
      <xdr:row>29</xdr:row>
      <xdr:rowOff>144145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588885" y="7261860"/>
          <a:ext cx="4820285" cy="3842385"/>
        </a:xfrm>
        <a:prstGeom prst="rect">
          <a:avLst/>
        </a:prstGeom>
      </xdr:spPr>
    </xdr:pic>
    <xdr:clientData/>
  </xdr:twoCellAnchor>
  <xdr:twoCellAnchor editAs="oneCell">
    <xdr:from>
      <xdr:col>8</xdr:col>
      <xdr:colOff>522605</xdr:colOff>
      <xdr:row>30</xdr:row>
      <xdr:rowOff>332740</xdr:rowOff>
    </xdr:from>
    <xdr:to>
      <xdr:col>15</xdr:col>
      <xdr:colOff>183515</xdr:colOff>
      <xdr:row>39</xdr:row>
      <xdr:rowOff>269240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934960" y="11737340"/>
          <a:ext cx="4403725" cy="3009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269875</xdr:colOff>
      <xdr:row>47</xdr:row>
      <xdr:rowOff>263525</xdr:rowOff>
    </xdr:from>
    <xdr:to>
      <xdr:col>15</xdr:col>
      <xdr:colOff>72390</xdr:colOff>
      <xdr:row>55</xdr:row>
      <xdr:rowOff>214630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682230" y="17560925"/>
          <a:ext cx="4545330" cy="2491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59</xdr:row>
      <xdr:rowOff>74930</xdr:rowOff>
    </xdr:from>
    <xdr:to>
      <xdr:col>15</xdr:col>
      <xdr:colOff>565150</xdr:colOff>
      <xdr:row>64</xdr:row>
      <xdr:rowOff>325120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574915" y="21410930"/>
          <a:ext cx="5145405" cy="2828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103505</xdr:colOff>
      <xdr:row>71</xdr:row>
      <xdr:rowOff>569595</xdr:rowOff>
    </xdr:from>
    <xdr:to>
      <xdr:col>15</xdr:col>
      <xdr:colOff>318135</xdr:colOff>
      <xdr:row>82</xdr:row>
      <xdr:rowOff>192405</xdr:rowOff>
    </xdr:to>
    <xdr:pic>
      <xdr:nvPicPr>
        <xdr:cNvPr id="10" name="图片 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515860" y="27074495"/>
          <a:ext cx="4957445" cy="38011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83"/>
  <sheetViews>
    <sheetView tabSelected="1" zoomScale="90" zoomScaleNormal="90" workbookViewId="0">
      <selection activeCell="G12" sqref="G12"/>
    </sheetView>
  </sheetViews>
  <sheetFormatPr defaultColWidth="8.89166666666667" defaultRowHeight="13.5" outlineLevelCol="7"/>
  <cols>
    <col min="1" max="1" width="5.375" style="2" customWidth="1"/>
    <col min="2" max="2" width="9.375" style="3" customWidth="1"/>
    <col min="3" max="3" width="20.275" style="3" customWidth="1"/>
    <col min="4" max="4" width="18.625" style="3" customWidth="1"/>
    <col min="5" max="5" width="20" style="3" customWidth="1"/>
    <col min="6" max="6" width="8.375" style="3" customWidth="1"/>
    <col min="7" max="7" width="5.375" style="3" customWidth="1"/>
    <col min="8" max="8" width="9.875" style="3" customWidth="1"/>
    <col min="9" max="16384" width="8.89166666666667" style="3"/>
  </cols>
  <sheetData>
    <row r="1" ht="35" customHeight="1" spans="1:8">
      <c r="A1" s="4" t="s">
        <v>0</v>
      </c>
      <c r="B1" s="5"/>
      <c r="C1" s="5"/>
      <c r="D1" s="5"/>
      <c r="E1" s="5"/>
      <c r="F1" s="5"/>
      <c r="G1" s="5"/>
      <c r="H1" s="5"/>
    </row>
    <row r="2" ht="27" customHeight="1" spans="1:8">
      <c r="A2" s="6" t="s">
        <v>1</v>
      </c>
      <c r="B2" s="6" t="s">
        <v>2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H2" s="6" t="s">
        <v>7</v>
      </c>
    </row>
    <row r="3" ht="25" customHeight="1" spans="1:8">
      <c r="A3" s="6">
        <v>1</v>
      </c>
      <c r="B3" s="7" t="s">
        <v>8</v>
      </c>
      <c r="C3" s="8" t="s">
        <v>9</v>
      </c>
      <c r="D3" s="9" t="s">
        <v>10</v>
      </c>
      <c r="E3" s="8" t="s">
        <v>11</v>
      </c>
      <c r="F3" s="8">
        <f>40*4</f>
        <v>160</v>
      </c>
      <c r="G3" s="8" t="s">
        <v>12</v>
      </c>
      <c r="H3" s="6"/>
    </row>
    <row r="4" ht="25" customHeight="1" spans="1:8">
      <c r="A4" s="6">
        <v>2</v>
      </c>
      <c r="B4" s="10"/>
      <c r="C4" s="8" t="s">
        <v>13</v>
      </c>
      <c r="D4" s="8" t="s">
        <v>14</v>
      </c>
      <c r="E4" s="8" t="s">
        <v>15</v>
      </c>
      <c r="F4" s="8">
        <f>3.8*14</f>
        <v>53.2</v>
      </c>
      <c r="G4" s="8" t="s">
        <v>12</v>
      </c>
      <c r="H4" s="6"/>
    </row>
    <row r="5" ht="25" customHeight="1" spans="1:8">
      <c r="A5" s="6">
        <v>3</v>
      </c>
      <c r="B5" s="9" t="s">
        <v>16</v>
      </c>
      <c r="C5" s="9" t="s">
        <v>17</v>
      </c>
      <c r="D5" s="9" t="s">
        <v>10</v>
      </c>
      <c r="E5" s="9" t="s">
        <v>18</v>
      </c>
      <c r="F5" s="11">
        <v>0.174</v>
      </c>
      <c r="G5" s="9" t="s">
        <v>19</v>
      </c>
      <c r="H5" s="9"/>
    </row>
    <row r="6" ht="32" customHeight="1" spans="1:8">
      <c r="A6" s="6">
        <v>4</v>
      </c>
      <c r="B6" s="12" t="s">
        <v>8</v>
      </c>
      <c r="C6" s="9" t="s">
        <v>20</v>
      </c>
      <c r="D6" s="9" t="s">
        <v>21</v>
      </c>
      <c r="E6" s="13" t="s">
        <v>22</v>
      </c>
      <c r="F6" s="11">
        <f>0.143*0.276+0.125*0.075</f>
        <v>0.048843</v>
      </c>
      <c r="G6" s="9" t="s">
        <v>19</v>
      </c>
      <c r="H6" s="9"/>
    </row>
    <row r="7" ht="25" customHeight="1" spans="1:8">
      <c r="A7" s="6">
        <v>5</v>
      </c>
      <c r="B7" s="14"/>
      <c r="C7" s="9" t="s">
        <v>23</v>
      </c>
      <c r="D7" s="9" t="s">
        <v>10</v>
      </c>
      <c r="E7" s="9" t="s">
        <v>24</v>
      </c>
      <c r="F7" s="11">
        <f>1.854*0.518</f>
        <v>0.960372</v>
      </c>
      <c r="G7" s="9" t="s">
        <v>19</v>
      </c>
      <c r="H7" s="9"/>
    </row>
    <row r="8" ht="25" customHeight="1" spans="1:8">
      <c r="A8" s="6">
        <v>6</v>
      </c>
      <c r="B8" s="9" t="s">
        <v>25</v>
      </c>
      <c r="C8" s="9" t="s">
        <v>26</v>
      </c>
      <c r="D8" s="9" t="s">
        <v>27</v>
      </c>
      <c r="E8" s="9" t="s">
        <v>28</v>
      </c>
      <c r="F8" s="11">
        <f>1.3*0.433</f>
        <v>0.5629</v>
      </c>
      <c r="G8" s="9" t="s">
        <v>19</v>
      </c>
      <c r="H8" s="9"/>
    </row>
    <row r="9" ht="25" customHeight="1" spans="1:8">
      <c r="A9" s="6">
        <v>7</v>
      </c>
      <c r="B9" s="12" t="s">
        <v>8</v>
      </c>
      <c r="C9" s="9" t="s">
        <v>29</v>
      </c>
      <c r="D9" s="9" t="s">
        <v>10</v>
      </c>
      <c r="E9" s="9" t="s">
        <v>30</v>
      </c>
      <c r="F9" s="11">
        <f>1.77*0.4</f>
        <v>0.708</v>
      </c>
      <c r="G9" s="9" t="s">
        <v>19</v>
      </c>
      <c r="H9" s="9"/>
    </row>
    <row r="10" ht="25" customHeight="1" spans="1:8">
      <c r="A10" s="6">
        <v>8</v>
      </c>
      <c r="B10" s="15"/>
      <c r="C10" s="9" t="s">
        <v>31</v>
      </c>
      <c r="D10" s="9" t="s">
        <v>14</v>
      </c>
      <c r="E10" s="9" t="s">
        <v>32</v>
      </c>
      <c r="F10" s="11">
        <f>4.9*24</f>
        <v>117.6</v>
      </c>
      <c r="G10" s="9" t="s">
        <v>12</v>
      </c>
      <c r="H10" s="9"/>
    </row>
    <row r="11" ht="25" customHeight="1" spans="1:8">
      <c r="A11" s="6">
        <v>9</v>
      </c>
      <c r="B11" s="15"/>
      <c r="C11" s="9" t="s">
        <v>33</v>
      </c>
      <c r="D11" s="9" t="s">
        <v>10</v>
      </c>
      <c r="E11" s="9" t="s">
        <v>34</v>
      </c>
      <c r="F11" s="11">
        <f>0.4347*0.386</f>
        <v>0.1677942</v>
      </c>
      <c r="G11" s="9" t="s">
        <v>19</v>
      </c>
      <c r="H11" s="9"/>
    </row>
    <row r="12" ht="25" customHeight="1" spans="1:8">
      <c r="A12" s="6">
        <v>10</v>
      </c>
      <c r="B12" s="15"/>
      <c r="C12" s="9" t="s">
        <v>35</v>
      </c>
      <c r="D12" s="9" t="s">
        <v>10</v>
      </c>
      <c r="E12" s="9" t="s">
        <v>36</v>
      </c>
      <c r="F12" s="11">
        <f>6.6*20</f>
        <v>132</v>
      </c>
      <c r="G12" s="9" t="s">
        <v>37</v>
      </c>
      <c r="H12" s="9"/>
    </row>
    <row r="13" ht="25" customHeight="1" spans="1:8">
      <c r="A13" s="6">
        <v>11</v>
      </c>
      <c r="B13" s="14"/>
      <c r="C13" s="9" t="s">
        <v>38</v>
      </c>
      <c r="D13" s="9" t="s">
        <v>10</v>
      </c>
      <c r="E13" s="9" t="s">
        <v>39</v>
      </c>
      <c r="F13" s="11">
        <f>0.5*0.084*2</f>
        <v>0.084</v>
      </c>
      <c r="G13" s="9" t="s">
        <v>19</v>
      </c>
      <c r="H13" s="9"/>
    </row>
    <row r="14" ht="25" customHeight="1" spans="1:8">
      <c r="A14" s="6">
        <v>12</v>
      </c>
      <c r="B14" s="9" t="s">
        <v>16</v>
      </c>
      <c r="C14" s="9" t="s">
        <v>40</v>
      </c>
      <c r="D14" s="9" t="s">
        <v>27</v>
      </c>
      <c r="E14" s="9" t="s">
        <v>41</v>
      </c>
      <c r="F14" s="11">
        <v>0.45</v>
      </c>
      <c r="G14" s="9" t="s">
        <v>37</v>
      </c>
      <c r="H14" s="9"/>
    </row>
    <row r="15" ht="25" customHeight="1" spans="1:8">
      <c r="A15" s="6">
        <v>13</v>
      </c>
      <c r="B15" s="9" t="s">
        <v>16</v>
      </c>
      <c r="C15" s="9" t="s">
        <v>42</v>
      </c>
      <c r="D15" s="9" t="s">
        <v>43</v>
      </c>
      <c r="E15" s="9" t="s">
        <v>44</v>
      </c>
      <c r="F15" s="11">
        <v>1.345</v>
      </c>
      <c r="G15" s="9" t="s">
        <v>19</v>
      </c>
      <c r="H15" s="9"/>
    </row>
    <row r="16" ht="25" customHeight="1" spans="1:8">
      <c r="A16" s="6">
        <v>14</v>
      </c>
      <c r="B16" s="9" t="s">
        <v>16</v>
      </c>
      <c r="C16" s="9" t="s">
        <v>42</v>
      </c>
      <c r="D16" s="9" t="s">
        <v>43</v>
      </c>
      <c r="E16" s="9" t="s">
        <v>45</v>
      </c>
      <c r="F16" s="11">
        <v>1.085</v>
      </c>
      <c r="G16" s="9" t="s">
        <v>19</v>
      </c>
      <c r="H16" s="9"/>
    </row>
    <row r="17" ht="25" customHeight="1" spans="1:8">
      <c r="A17" s="6">
        <v>15</v>
      </c>
      <c r="B17" s="12" t="s">
        <v>46</v>
      </c>
      <c r="C17" s="9" t="s">
        <v>47</v>
      </c>
      <c r="D17" s="9" t="s">
        <v>48</v>
      </c>
      <c r="E17" s="9" t="s">
        <v>49</v>
      </c>
      <c r="F17" s="11">
        <f>4.02*1.94</f>
        <v>7.7988</v>
      </c>
      <c r="G17" s="9" t="s">
        <v>19</v>
      </c>
      <c r="H17" s="9"/>
    </row>
    <row r="18" ht="25" customHeight="1" spans="1:8">
      <c r="A18" s="6">
        <v>16</v>
      </c>
      <c r="B18" s="14"/>
      <c r="C18" s="9" t="s">
        <v>50</v>
      </c>
      <c r="D18" s="9" t="s">
        <v>51</v>
      </c>
      <c r="E18" s="9" t="s">
        <v>49</v>
      </c>
      <c r="F18" s="11">
        <f>4.02*1.94</f>
        <v>7.7988</v>
      </c>
      <c r="G18" s="9" t="s">
        <v>19</v>
      </c>
      <c r="H18" s="16"/>
    </row>
    <row r="19" ht="54" customHeight="1" spans="1:8">
      <c r="A19" s="6">
        <v>17</v>
      </c>
      <c r="B19" s="9" t="s">
        <v>52</v>
      </c>
      <c r="C19" s="17" t="s">
        <v>53</v>
      </c>
      <c r="D19" s="18" t="s">
        <v>54</v>
      </c>
      <c r="E19" s="16" t="s">
        <v>55</v>
      </c>
      <c r="F19" s="19">
        <f>4.1*2.04</f>
        <v>8.364</v>
      </c>
      <c r="G19" s="9" t="s">
        <v>19</v>
      </c>
      <c r="H19" s="16"/>
    </row>
    <row r="20" ht="35" customHeight="1" spans="1:8">
      <c r="A20" s="20" t="s">
        <v>56</v>
      </c>
      <c r="B20" s="21"/>
      <c r="C20" s="21"/>
      <c r="D20" s="21"/>
      <c r="E20" s="21"/>
      <c r="F20" s="21"/>
      <c r="G20" s="21"/>
      <c r="H20" s="21"/>
    </row>
    <row r="21" s="1" customFormat="1" ht="37" customHeight="1" spans="1:8">
      <c r="A21" s="22" t="s">
        <v>1</v>
      </c>
      <c r="B21" s="22" t="s">
        <v>2</v>
      </c>
      <c r="C21" s="22" t="s">
        <v>2</v>
      </c>
      <c r="D21" s="22" t="s">
        <v>57</v>
      </c>
      <c r="E21" s="22" t="s">
        <v>4</v>
      </c>
      <c r="F21" s="22" t="s">
        <v>58</v>
      </c>
      <c r="G21" s="22" t="s">
        <v>6</v>
      </c>
      <c r="H21" s="22" t="s">
        <v>7</v>
      </c>
    </row>
    <row r="22" s="1" customFormat="1" ht="51" customHeight="1" spans="1:8">
      <c r="A22" s="22">
        <v>1</v>
      </c>
      <c r="B22" s="13" t="s">
        <v>52</v>
      </c>
      <c r="C22" s="13" t="s">
        <v>53</v>
      </c>
      <c r="D22" s="13" t="s">
        <v>54</v>
      </c>
      <c r="E22" s="13" t="s">
        <v>59</v>
      </c>
      <c r="F22" s="23">
        <f>3.85*2.65</f>
        <v>10.2025</v>
      </c>
      <c r="G22" s="13" t="s">
        <v>19</v>
      </c>
      <c r="H22" s="24"/>
    </row>
    <row r="23" s="1" customFormat="1" ht="57" customHeight="1" spans="1:8">
      <c r="A23" s="22">
        <v>2</v>
      </c>
      <c r="B23" s="13"/>
      <c r="C23" s="13" t="s">
        <v>53</v>
      </c>
      <c r="D23" s="13" t="s">
        <v>54</v>
      </c>
      <c r="E23" s="13" t="s">
        <v>60</v>
      </c>
      <c r="F23" s="23">
        <v>13</v>
      </c>
      <c r="G23" s="13" t="s">
        <v>19</v>
      </c>
      <c r="H23" s="24"/>
    </row>
    <row r="24" s="1" customFormat="1" ht="25" customHeight="1" spans="1:8">
      <c r="A24" s="22">
        <v>3</v>
      </c>
      <c r="B24" s="13" t="s">
        <v>8</v>
      </c>
      <c r="C24" s="13" t="s">
        <v>61</v>
      </c>
      <c r="D24" s="13" t="s">
        <v>10</v>
      </c>
      <c r="E24" s="13" t="s">
        <v>62</v>
      </c>
      <c r="F24" s="23">
        <f>33*4</f>
        <v>132</v>
      </c>
      <c r="G24" s="13" t="s">
        <v>12</v>
      </c>
      <c r="H24" s="24"/>
    </row>
    <row r="25" s="1" customFormat="1" ht="25" customHeight="1" spans="1:8">
      <c r="A25" s="22">
        <v>4</v>
      </c>
      <c r="B25" s="13"/>
      <c r="C25" s="13" t="s">
        <v>63</v>
      </c>
      <c r="D25" s="13" t="s">
        <v>10</v>
      </c>
      <c r="E25" s="13" t="s">
        <v>64</v>
      </c>
      <c r="F25" s="23">
        <f>13.3*4</f>
        <v>53.2</v>
      </c>
      <c r="G25" s="13" t="s">
        <v>12</v>
      </c>
      <c r="H25" s="24"/>
    </row>
    <row r="26" s="1" customFormat="1" ht="25" customHeight="1" spans="1:8">
      <c r="A26" s="22">
        <v>5</v>
      </c>
      <c r="B26" s="13"/>
      <c r="C26" s="13" t="s">
        <v>65</v>
      </c>
      <c r="D26" s="13" t="s">
        <v>10</v>
      </c>
      <c r="E26" s="13" t="s">
        <v>66</v>
      </c>
      <c r="F26" s="23">
        <f>4.7*14</f>
        <v>65.8</v>
      </c>
      <c r="G26" s="13" t="s">
        <v>12</v>
      </c>
      <c r="H26" s="24"/>
    </row>
    <row r="27" s="1" customFormat="1" ht="35" customHeight="1" spans="1:8">
      <c r="A27" s="22">
        <v>6</v>
      </c>
      <c r="B27" s="13" t="s">
        <v>16</v>
      </c>
      <c r="C27" s="13" t="s">
        <v>20</v>
      </c>
      <c r="D27" s="13" t="s">
        <v>21</v>
      </c>
      <c r="E27" s="13" t="s">
        <v>67</v>
      </c>
      <c r="F27" s="23">
        <f>0.3*0.16+0.102*0.17</f>
        <v>0.06534</v>
      </c>
      <c r="G27" s="13" t="s">
        <v>19</v>
      </c>
      <c r="H27" s="24"/>
    </row>
    <row r="28" s="1" customFormat="1" ht="25" customHeight="1" spans="1:8">
      <c r="A28" s="22">
        <v>7</v>
      </c>
      <c r="B28" s="13" t="s">
        <v>46</v>
      </c>
      <c r="C28" s="13" t="s">
        <v>47</v>
      </c>
      <c r="D28" s="13" t="s">
        <v>48</v>
      </c>
      <c r="E28" s="13" t="s">
        <v>68</v>
      </c>
      <c r="F28" s="13">
        <f>8.75*2.4</f>
        <v>21</v>
      </c>
      <c r="G28" s="13" t="s">
        <v>19</v>
      </c>
      <c r="H28" s="24"/>
    </row>
    <row r="29" s="1" customFormat="1" ht="25" customHeight="1" spans="1:8">
      <c r="A29" s="22">
        <v>8</v>
      </c>
      <c r="B29" s="13"/>
      <c r="C29" s="13" t="s">
        <v>50</v>
      </c>
      <c r="D29" s="13" t="s">
        <v>51</v>
      </c>
      <c r="E29" s="13" t="s">
        <v>68</v>
      </c>
      <c r="F29" s="13">
        <f>8.75*2.4</f>
        <v>21</v>
      </c>
      <c r="G29" s="13" t="s">
        <v>19</v>
      </c>
      <c r="H29" s="24"/>
    </row>
    <row r="30" ht="35" customHeight="1" spans="1:8">
      <c r="A30" s="20" t="s">
        <v>69</v>
      </c>
      <c r="B30" s="21"/>
      <c r="C30" s="21"/>
      <c r="D30" s="21"/>
      <c r="E30" s="21"/>
      <c r="F30" s="21"/>
      <c r="G30" s="21"/>
      <c r="H30" s="21"/>
    </row>
    <row r="31" ht="42" customHeight="1" spans="1:8">
      <c r="A31" s="6" t="s">
        <v>1</v>
      </c>
      <c r="B31" s="6" t="s">
        <v>2</v>
      </c>
      <c r="C31" s="6" t="s">
        <v>2</v>
      </c>
      <c r="D31" s="6" t="s">
        <v>3</v>
      </c>
      <c r="E31" s="6" t="s">
        <v>4</v>
      </c>
      <c r="F31" s="6" t="s">
        <v>58</v>
      </c>
      <c r="G31" s="6" t="s">
        <v>6</v>
      </c>
      <c r="H31" s="6" t="s">
        <v>7</v>
      </c>
    </row>
    <row r="32" ht="25" customHeight="1" spans="1:8">
      <c r="A32" s="6">
        <v>1</v>
      </c>
      <c r="B32" s="12" t="s">
        <v>46</v>
      </c>
      <c r="C32" s="9" t="s">
        <v>70</v>
      </c>
      <c r="D32" s="9" t="s">
        <v>70</v>
      </c>
      <c r="E32" s="9" t="s">
        <v>71</v>
      </c>
      <c r="F32" s="11">
        <f>2.4*1.2*3</f>
        <v>8.64</v>
      </c>
      <c r="G32" s="9" t="s">
        <v>19</v>
      </c>
      <c r="H32" s="16" t="s">
        <v>72</v>
      </c>
    </row>
    <row r="33" ht="25" customHeight="1" spans="1:8">
      <c r="A33" s="6">
        <v>2</v>
      </c>
      <c r="B33" s="12" t="s">
        <v>8</v>
      </c>
      <c r="C33" s="9" t="s">
        <v>73</v>
      </c>
      <c r="D33" s="9" t="s">
        <v>10</v>
      </c>
      <c r="E33" s="9" t="s">
        <v>74</v>
      </c>
      <c r="F33" s="11">
        <f>2.43*0.41</f>
        <v>0.9963</v>
      </c>
      <c r="G33" s="9" t="s">
        <v>19</v>
      </c>
      <c r="H33" s="16"/>
    </row>
    <row r="34" ht="25" customHeight="1" spans="1:8">
      <c r="A34" s="6">
        <v>3</v>
      </c>
      <c r="B34" s="15"/>
      <c r="C34" s="9" t="s">
        <v>75</v>
      </c>
      <c r="D34" s="9" t="s">
        <v>10</v>
      </c>
      <c r="E34" s="9" t="s">
        <v>76</v>
      </c>
      <c r="F34" s="11">
        <v>2</v>
      </c>
      <c r="G34" s="9" t="s">
        <v>19</v>
      </c>
      <c r="H34" s="16"/>
    </row>
    <row r="35" ht="25" customHeight="1" spans="1:8">
      <c r="A35" s="6">
        <v>4</v>
      </c>
      <c r="B35" s="14"/>
      <c r="C35" s="9" t="s">
        <v>77</v>
      </c>
      <c r="D35" s="9" t="s">
        <v>10</v>
      </c>
      <c r="E35" s="9" t="s">
        <v>78</v>
      </c>
      <c r="F35" s="11">
        <f>2.73*0.33</f>
        <v>0.9009</v>
      </c>
      <c r="G35" s="9" t="s">
        <v>19</v>
      </c>
      <c r="H35" s="16"/>
    </row>
    <row r="36" ht="25" customHeight="1" spans="1:8">
      <c r="A36" s="6">
        <v>5</v>
      </c>
      <c r="B36" s="12" t="s">
        <v>79</v>
      </c>
      <c r="C36" s="9" t="s">
        <v>80</v>
      </c>
      <c r="D36" s="9" t="s">
        <v>10</v>
      </c>
      <c r="E36" s="9" t="s">
        <v>81</v>
      </c>
      <c r="F36" s="11">
        <f>0.23*8</f>
        <v>1.84</v>
      </c>
      <c r="G36" s="9" t="s">
        <v>37</v>
      </c>
      <c r="H36" s="16"/>
    </row>
    <row r="37" ht="25" customHeight="1" spans="1:8">
      <c r="A37" s="6">
        <v>6</v>
      </c>
      <c r="B37" s="14"/>
      <c r="C37" s="9" t="s">
        <v>82</v>
      </c>
      <c r="D37" s="9" t="s">
        <v>10</v>
      </c>
      <c r="E37" s="9" t="s">
        <v>83</v>
      </c>
      <c r="F37" s="11">
        <f>8.6*8</f>
        <v>68.8</v>
      </c>
      <c r="G37" s="9" t="s">
        <v>37</v>
      </c>
      <c r="H37" s="16"/>
    </row>
    <row r="38" ht="25" customHeight="1" spans="1:8">
      <c r="A38" s="6">
        <v>7</v>
      </c>
      <c r="B38" s="9" t="s">
        <v>8</v>
      </c>
      <c r="C38" s="9" t="s">
        <v>84</v>
      </c>
      <c r="D38" s="9" t="s">
        <v>21</v>
      </c>
      <c r="E38" s="9" t="s">
        <v>85</v>
      </c>
      <c r="F38" s="11">
        <f>0.275*0.275*5</f>
        <v>0.378125</v>
      </c>
      <c r="G38" s="9" t="s">
        <v>19</v>
      </c>
      <c r="H38" s="16"/>
    </row>
    <row r="39" ht="25" customHeight="1" spans="1:8">
      <c r="A39" s="6">
        <v>8</v>
      </c>
      <c r="B39" s="9" t="s">
        <v>79</v>
      </c>
      <c r="C39" s="9" t="s">
        <v>86</v>
      </c>
      <c r="D39" s="9" t="s">
        <v>87</v>
      </c>
      <c r="E39" s="9" t="s">
        <v>88</v>
      </c>
      <c r="F39" s="11">
        <f>8.7*10</f>
        <v>87</v>
      </c>
      <c r="G39" s="9" t="s">
        <v>12</v>
      </c>
      <c r="H39" s="16"/>
    </row>
    <row r="40" ht="25" customHeight="1" spans="1:8">
      <c r="A40" s="6">
        <v>9</v>
      </c>
      <c r="B40" s="9" t="s">
        <v>89</v>
      </c>
      <c r="C40" s="9" t="s">
        <v>90</v>
      </c>
      <c r="D40" s="9" t="s">
        <v>91</v>
      </c>
      <c r="E40" s="9" t="s">
        <v>92</v>
      </c>
      <c r="F40" s="11">
        <f>1.42*1.42</f>
        <v>2.0164</v>
      </c>
      <c r="G40" s="9" t="s">
        <v>19</v>
      </c>
      <c r="H40" s="16"/>
    </row>
    <row r="41" ht="25" customHeight="1" spans="1:8">
      <c r="A41" s="6">
        <v>10</v>
      </c>
      <c r="B41" s="12" t="s">
        <v>16</v>
      </c>
      <c r="C41" s="9" t="s">
        <v>93</v>
      </c>
      <c r="D41" s="9" t="s">
        <v>21</v>
      </c>
      <c r="E41" s="9" t="s">
        <v>94</v>
      </c>
      <c r="F41" s="11">
        <f>1.52*1.52</f>
        <v>2.3104</v>
      </c>
      <c r="G41" s="9" t="s">
        <v>19</v>
      </c>
      <c r="H41" s="16"/>
    </row>
    <row r="42" ht="25" customHeight="1" spans="1:8">
      <c r="A42" s="6">
        <v>11</v>
      </c>
      <c r="B42" s="14"/>
      <c r="C42" s="9" t="s">
        <v>95</v>
      </c>
      <c r="D42" s="9" t="s">
        <v>21</v>
      </c>
      <c r="E42" s="9" t="s">
        <v>96</v>
      </c>
      <c r="F42" s="11">
        <f>1.09*1.09</f>
        <v>1.1881</v>
      </c>
      <c r="G42" s="9" t="s">
        <v>19</v>
      </c>
      <c r="H42" s="16"/>
    </row>
    <row r="43" ht="25" customHeight="1" spans="1:8">
      <c r="A43" s="6">
        <v>12</v>
      </c>
      <c r="B43" s="9" t="s">
        <v>8</v>
      </c>
      <c r="C43" s="9" t="s">
        <v>97</v>
      </c>
      <c r="D43" s="9" t="s">
        <v>21</v>
      </c>
      <c r="E43" s="13" t="s">
        <v>98</v>
      </c>
      <c r="F43" s="11">
        <f>0.43*0.43+0.34*0.34+0.36*0.36</f>
        <v>0.4301</v>
      </c>
      <c r="G43" s="9" t="s">
        <v>19</v>
      </c>
      <c r="H43" s="16"/>
    </row>
    <row r="44" ht="25" customHeight="1" spans="1:8">
      <c r="A44" s="6">
        <v>13</v>
      </c>
      <c r="B44" s="9"/>
      <c r="C44" s="9" t="s">
        <v>99</v>
      </c>
      <c r="D44" s="9" t="s">
        <v>21</v>
      </c>
      <c r="E44" s="9" t="s">
        <v>100</v>
      </c>
      <c r="F44" s="11">
        <f>0.3*0.16*9</f>
        <v>0.432</v>
      </c>
      <c r="G44" s="9" t="s">
        <v>19</v>
      </c>
      <c r="H44" s="16"/>
    </row>
    <row r="45" ht="25" customHeight="1" spans="1:8">
      <c r="A45" s="6">
        <v>14</v>
      </c>
      <c r="B45" s="9"/>
      <c r="C45" s="9" t="s">
        <v>42</v>
      </c>
      <c r="D45" s="9" t="s">
        <v>43</v>
      </c>
      <c r="E45" s="9" t="s">
        <v>101</v>
      </c>
      <c r="F45" s="11">
        <f>3.07*2.5</f>
        <v>7.675</v>
      </c>
      <c r="G45" s="9" t="s">
        <v>19</v>
      </c>
      <c r="H45" s="16"/>
    </row>
    <row r="46" ht="35" customHeight="1" spans="1:1">
      <c r="A46" s="20" t="s">
        <v>102</v>
      </c>
    </row>
    <row r="47" ht="37" customHeight="1" spans="1:8">
      <c r="A47" s="6" t="s">
        <v>1</v>
      </c>
      <c r="B47" s="6" t="s">
        <v>2</v>
      </c>
      <c r="C47" s="6" t="s">
        <v>2</v>
      </c>
      <c r="D47" s="6" t="s">
        <v>3</v>
      </c>
      <c r="E47" s="6" t="s">
        <v>4</v>
      </c>
      <c r="F47" s="25" t="s">
        <v>5</v>
      </c>
      <c r="G47" s="6" t="s">
        <v>6</v>
      </c>
      <c r="H47" s="6" t="s">
        <v>7</v>
      </c>
    </row>
    <row r="48" ht="25" customHeight="1" spans="1:8">
      <c r="A48" s="26">
        <v>1</v>
      </c>
      <c r="B48" s="9" t="s">
        <v>8</v>
      </c>
      <c r="C48" s="16" t="s">
        <v>103</v>
      </c>
      <c r="D48" s="16" t="s">
        <v>104</v>
      </c>
      <c r="E48" s="16" t="s">
        <v>105</v>
      </c>
      <c r="F48" s="16">
        <f>1.34*0.4</f>
        <v>0.536</v>
      </c>
      <c r="G48" s="16" t="s">
        <v>19</v>
      </c>
      <c r="H48" s="16"/>
    </row>
    <row r="49" ht="25" customHeight="1" spans="1:8">
      <c r="A49" s="26">
        <v>2</v>
      </c>
      <c r="B49" s="9"/>
      <c r="C49" s="16" t="s">
        <v>106</v>
      </c>
      <c r="D49" s="16" t="s">
        <v>104</v>
      </c>
      <c r="E49" s="16" t="s">
        <v>107</v>
      </c>
      <c r="F49" s="16">
        <f>1.516*0.3</f>
        <v>0.4548</v>
      </c>
      <c r="G49" s="16" t="s">
        <v>37</v>
      </c>
      <c r="H49" s="16"/>
    </row>
    <row r="50" ht="25" customHeight="1" spans="1:8">
      <c r="A50" s="26">
        <v>3</v>
      </c>
      <c r="B50" s="12" t="s">
        <v>79</v>
      </c>
      <c r="C50" s="9" t="s">
        <v>108</v>
      </c>
      <c r="D50" s="16" t="s">
        <v>87</v>
      </c>
      <c r="E50" s="16" t="s">
        <v>109</v>
      </c>
      <c r="F50" s="16">
        <f>5.2*8</f>
        <v>41.6</v>
      </c>
      <c r="G50" s="16" t="s">
        <v>12</v>
      </c>
      <c r="H50" s="16"/>
    </row>
    <row r="51" ht="25" customHeight="1" spans="1:8">
      <c r="A51" s="26">
        <v>4</v>
      </c>
      <c r="B51" s="15"/>
      <c r="C51" s="16" t="s">
        <v>110</v>
      </c>
      <c r="D51" s="16" t="s">
        <v>104</v>
      </c>
      <c r="E51" s="16" t="s">
        <v>111</v>
      </c>
      <c r="F51" s="16">
        <f>16*6</f>
        <v>96</v>
      </c>
      <c r="G51" s="16" t="s">
        <v>37</v>
      </c>
      <c r="H51" s="16"/>
    </row>
    <row r="52" ht="25" customHeight="1" spans="1:8">
      <c r="A52" s="26">
        <v>5</v>
      </c>
      <c r="B52" s="15"/>
      <c r="C52" s="16" t="s">
        <v>112</v>
      </c>
      <c r="D52" s="16" t="s">
        <v>104</v>
      </c>
      <c r="E52" s="16" t="s">
        <v>113</v>
      </c>
      <c r="F52" s="16">
        <v>33</v>
      </c>
      <c r="G52" s="16" t="s">
        <v>37</v>
      </c>
      <c r="H52" s="16"/>
    </row>
    <row r="53" ht="25" customHeight="1" spans="1:8">
      <c r="A53" s="26">
        <v>6</v>
      </c>
      <c r="B53" s="15"/>
      <c r="C53" s="16" t="s">
        <v>114</v>
      </c>
      <c r="D53" s="16" t="s">
        <v>104</v>
      </c>
      <c r="E53" s="16" t="s">
        <v>115</v>
      </c>
      <c r="F53" s="16">
        <v>40</v>
      </c>
      <c r="G53" s="16" t="s">
        <v>37</v>
      </c>
      <c r="H53" s="16"/>
    </row>
    <row r="54" ht="25" customHeight="1" spans="1:8">
      <c r="A54" s="26">
        <v>7</v>
      </c>
      <c r="B54" s="15"/>
      <c r="C54" s="16" t="s">
        <v>116</v>
      </c>
      <c r="D54" s="16" t="s">
        <v>104</v>
      </c>
      <c r="E54" s="16" t="s">
        <v>117</v>
      </c>
      <c r="F54" s="16">
        <f>5*16</f>
        <v>80</v>
      </c>
      <c r="G54" s="16" t="s">
        <v>37</v>
      </c>
      <c r="H54" s="16"/>
    </row>
    <row r="55" ht="25" customHeight="1" spans="1:8">
      <c r="A55" s="26">
        <v>8</v>
      </c>
      <c r="B55" s="14"/>
      <c r="C55" s="16" t="s">
        <v>118</v>
      </c>
      <c r="D55" s="16" t="s">
        <v>21</v>
      </c>
      <c r="E55" s="16" t="s">
        <v>119</v>
      </c>
      <c r="F55" s="16">
        <f>3.7*30</f>
        <v>111</v>
      </c>
      <c r="G55" s="16" t="s">
        <v>12</v>
      </c>
      <c r="H55" s="16"/>
    </row>
    <row r="56" ht="25" customHeight="1" spans="1:8">
      <c r="A56" s="26">
        <v>9</v>
      </c>
      <c r="B56" s="8" t="s">
        <v>8</v>
      </c>
      <c r="C56" s="16" t="s">
        <v>120</v>
      </c>
      <c r="D56" s="16" t="s">
        <v>21</v>
      </c>
      <c r="E56" s="16" t="s">
        <v>121</v>
      </c>
      <c r="F56" s="19">
        <f>0.082*0.346*2</f>
        <v>0.056744</v>
      </c>
      <c r="G56" s="16" t="s">
        <v>19</v>
      </c>
      <c r="H56" s="16"/>
    </row>
    <row r="57" ht="25" customHeight="1" spans="1:8">
      <c r="A57" s="26">
        <v>10</v>
      </c>
      <c r="B57" s="9" t="s">
        <v>122</v>
      </c>
      <c r="C57" s="16" t="s">
        <v>123</v>
      </c>
      <c r="D57" s="9" t="s">
        <v>27</v>
      </c>
      <c r="E57" s="9" t="s">
        <v>28</v>
      </c>
      <c r="F57" s="9">
        <f>1.3*0.433</f>
        <v>0.5629</v>
      </c>
      <c r="G57" s="16" t="s">
        <v>19</v>
      </c>
      <c r="H57" s="16"/>
    </row>
    <row r="58" ht="25" customHeight="1" spans="1:8">
      <c r="A58" s="26">
        <v>11</v>
      </c>
      <c r="B58" s="9" t="s">
        <v>8</v>
      </c>
      <c r="C58" s="16" t="s">
        <v>42</v>
      </c>
      <c r="D58" s="16" t="s">
        <v>43</v>
      </c>
      <c r="E58" s="16" t="s">
        <v>124</v>
      </c>
      <c r="F58" s="16">
        <f>3.41*0.77</f>
        <v>2.6257</v>
      </c>
      <c r="G58" s="16" t="s">
        <v>19</v>
      </c>
      <c r="H58" s="16"/>
    </row>
    <row r="59" ht="43" customHeight="1" spans="1:1">
      <c r="A59" s="20" t="s">
        <v>125</v>
      </c>
    </row>
    <row r="60" ht="44" customHeight="1" spans="1:8">
      <c r="A60" s="6" t="s">
        <v>1</v>
      </c>
      <c r="B60" s="6" t="s">
        <v>2</v>
      </c>
      <c r="C60" s="6" t="s">
        <v>2</v>
      </c>
      <c r="D60" s="6" t="s">
        <v>3</v>
      </c>
      <c r="E60" s="6" t="s">
        <v>4</v>
      </c>
      <c r="F60" s="6" t="s">
        <v>5</v>
      </c>
      <c r="G60" s="6" t="s">
        <v>6</v>
      </c>
      <c r="H60" s="6" t="s">
        <v>7</v>
      </c>
    </row>
    <row r="61" ht="53" customHeight="1" spans="1:8">
      <c r="A61" s="6">
        <v>1</v>
      </c>
      <c r="B61" s="9" t="s">
        <v>52</v>
      </c>
      <c r="C61" s="13" t="s">
        <v>53</v>
      </c>
      <c r="D61" s="13" t="s">
        <v>54</v>
      </c>
      <c r="E61" s="9" t="s">
        <v>59</v>
      </c>
      <c r="F61" s="11">
        <f>3.85*2.65</f>
        <v>10.2025</v>
      </c>
      <c r="G61" s="9" t="s">
        <v>19</v>
      </c>
      <c r="H61" s="9"/>
    </row>
    <row r="62" ht="56" customHeight="1" spans="1:8">
      <c r="A62" s="6">
        <v>2</v>
      </c>
      <c r="B62" s="9"/>
      <c r="C62" s="13" t="s">
        <v>53</v>
      </c>
      <c r="D62" s="13" t="s">
        <v>54</v>
      </c>
      <c r="E62" s="9" t="s">
        <v>60</v>
      </c>
      <c r="F62" s="11">
        <v>13</v>
      </c>
      <c r="G62" s="9" t="s">
        <v>19</v>
      </c>
      <c r="H62" s="9"/>
    </row>
    <row r="63" ht="25" customHeight="1" spans="1:8">
      <c r="A63" s="6">
        <v>3</v>
      </c>
      <c r="B63" s="9" t="s">
        <v>79</v>
      </c>
      <c r="C63" s="9" t="s">
        <v>61</v>
      </c>
      <c r="D63" s="9" t="s">
        <v>104</v>
      </c>
      <c r="E63" s="9" t="s">
        <v>126</v>
      </c>
      <c r="F63" s="11">
        <v>216</v>
      </c>
      <c r="G63" s="9" t="s">
        <v>12</v>
      </c>
      <c r="H63" s="9"/>
    </row>
    <row r="64" ht="25" customHeight="1" spans="1:8">
      <c r="A64" s="6">
        <v>4</v>
      </c>
      <c r="B64" s="9"/>
      <c r="C64" s="9" t="s">
        <v>118</v>
      </c>
      <c r="D64" s="9" t="s">
        <v>14</v>
      </c>
      <c r="E64" s="9" t="s">
        <v>127</v>
      </c>
      <c r="F64" s="11">
        <v>72.8</v>
      </c>
      <c r="G64" s="9" t="s">
        <v>12</v>
      </c>
      <c r="H64" s="9"/>
    </row>
    <row r="65" ht="43" customHeight="1" spans="1:8">
      <c r="A65" s="6">
        <v>5</v>
      </c>
      <c r="B65" s="9" t="s">
        <v>16</v>
      </c>
      <c r="C65" s="9" t="s">
        <v>128</v>
      </c>
      <c r="D65" s="9" t="s">
        <v>21</v>
      </c>
      <c r="E65" s="13" t="s">
        <v>129</v>
      </c>
      <c r="F65" s="11">
        <v>0.06</v>
      </c>
      <c r="G65" s="9" t="s">
        <v>19</v>
      </c>
      <c r="H65" s="9"/>
    </row>
    <row r="66" ht="25" customHeight="1" spans="1:8">
      <c r="A66" s="6">
        <v>6</v>
      </c>
      <c r="B66" s="9" t="s">
        <v>79</v>
      </c>
      <c r="C66" s="9" t="s">
        <v>61</v>
      </c>
      <c r="D66" s="9" t="s">
        <v>104</v>
      </c>
      <c r="E66" s="9" t="s">
        <v>130</v>
      </c>
      <c r="F66" s="11">
        <v>240</v>
      </c>
      <c r="G66" s="9" t="s">
        <v>12</v>
      </c>
      <c r="H66" s="9"/>
    </row>
    <row r="67" ht="25" customHeight="1" spans="1:8">
      <c r="A67" s="6">
        <v>7</v>
      </c>
      <c r="B67" s="9"/>
      <c r="C67" s="9" t="s">
        <v>118</v>
      </c>
      <c r="D67" s="9" t="s">
        <v>14</v>
      </c>
      <c r="E67" s="9" t="s">
        <v>131</v>
      </c>
      <c r="F67" s="11">
        <f>5.7*14</f>
        <v>79.8</v>
      </c>
      <c r="G67" s="9" t="s">
        <v>12</v>
      </c>
      <c r="H67" s="9"/>
    </row>
    <row r="68" ht="36" customHeight="1" spans="1:8">
      <c r="A68" s="6">
        <v>8</v>
      </c>
      <c r="B68" s="8" t="s">
        <v>16</v>
      </c>
      <c r="C68" s="9" t="s">
        <v>128</v>
      </c>
      <c r="D68" s="9" t="s">
        <v>21</v>
      </c>
      <c r="E68" s="13" t="s">
        <v>132</v>
      </c>
      <c r="F68" s="11">
        <v>0.0377</v>
      </c>
      <c r="G68" s="9" t="s">
        <v>37</v>
      </c>
      <c r="H68" s="9"/>
    </row>
    <row r="69" ht="25" customHeight="1" spans="1:8">
      <c r="A69" s="6">
        <v>9</v>
      </c>
      <c r="B69" s="9" t="s">
        <v>8</v>
      </c>
      <c r="C69" s="9" t="s">
        <v>133</v>
      </c>
      <c r="D69" s="9" t="s">
        <v>21</v>
      </c>
      <c r="E69" s="9" t="s">
        <v>134</v>
      </c>
      <c r="F69" s="11">
        <f>0.09*0.16*4</f>
        <v>0.0576</v>
      </c>
      <c r="G69" s="9" t="s">
        <v>37</v>
      </c>
      <c r="H69" s="9"/>
    </row>
    <row r="70" ht="25" customHeight="1" spans="1:8">
      <c r="A70" s="6">
        <v>10</v>
      </c>
      <c r="B70" s="9" t="s">
        <v>46</v>
      </c>
      <c r="C70" s="9" t="s">
        <v>47</v>
      </c>
      <c r="D70" s="9" t="s">
        <v>48</v>
      </c>
      <c r="E70" s="9" t="s">
        <v>68</v>
      </c>
      <c r="F70" s="9">
        <f>8.75*2.4</f>
        <v>21</v>
      </c>
      <c r="G70" s="9" t="s">
        <v>19</v>
      </c>
      <c r="H70" s="9"/>
    </row>
    <row r="71" ht="25" customHeight="1" spans="1:8">
      <c r="A71" s="6">
        <v>11</v>
      </c>
      <c r="B71" s="9" t="s">
        <v>46</v>
      </c>
      <c r="C71" s="9" t="s">
        <v>50</v>
      </c>
      <c r="D71" s="9" t="s">
        <v>51</v>
      </c>
      <c r="E71" s="9" t="s">
        <v>68</v>
      </c>
      <c r="F71" s="9">
        <f>8.75*2.4</f>
        <v>21</v>
      </c>
      <c r="G71" s="9" t="s">
        <v>19</v>
      </c>
      <c r="H71" s="9"/>
    </row>
    <row r="72" ht="45" customHeight="1" spans="1:1">
      <c r="A72" s="20" t="s">
        <v>135</v>
      </c>
    </row>
    <row r="73" ht="34" customHeight="1" spans="1:8">
      <c r="A73" s="6" t="s">
        <v>1</v>
      </c>
      <c r="B73" s="6" t="s">
        <v>2</v>
      </c>
      <c r="C73" s="6" t="s">
        <v>2</v>
      </c>
      <c r="D73" s="6" t="s">
        <v>3</v>
      </c>
      <c r="E73" s="6" t="s">
        <v>4</v>
      </c>
      <c r="F73" s="25" t="s">
        <v>5</v>
      </c>
      <c r="G73" s="6" t="s">
        <v>6</v>
      </c>
      <c r="H73" s="6" t="s">
        <v>7</v>
      </c>
    </row>
    <row r="74" ht="25" customHeight="1" spans="1:8">
      <c r="A74" s="6">
        <v>1</v>
      </c>
      <c r="B74" s="12" t="s">
        <v>46</v>
      </c>
      <c r="C74" s="9" t="s">
        <v>70</v>
      </c>
      <c r="D74" s="9" t="s">
        <v>70</v>
      </c>
      <c r="E74" s="9" t="s">
        <v>71</v>
      </c>
      <c r="F74" s="11">
        <f>2.4*1.2*3</f>
        <v>8.64</v>
      </c>
      <c r="G74" s="9" t="s">
        <v>19</v>
      </c>
      <c r="H74" s="16" t="s">
        <v>72</v>
      </c>
    </row>
    <row r="75" ht="40" customHeight="1" spans="1:8">
      <c r="A75" s="6">
        <v>2</v>
      </c>
      <c r="B75" s="9" t="s">
        <v>89</v>
      </c>
      <c r="C75" s="9" t="s">
        <v>136</v>
      </c>
      <c r="D75" s="27" t="s">
        <v>137</v>
      </c>
      <c r="E75" s="9" t="s">
        <v>138</v>
      </c>
      <c r="F75" s="11">
        <v>3</v>
      </c>
      <c r="G75" s="9" t="s">
        <v>37</v>
      </c>
      <c r="H75" s="16"/>
    </row>
    <row r="76" ht="25" customHeight="1" spans="1:8">
      <c r="A76" s="6">
        <v>3</v>
      </c>
      <c r="B76" s="9"/>
      <c r="C76" s="16" t="s">
        <v>139</v>
      </c>
      <c r="D76" s="16" t="s">
        <v>140</v>
      </c>
      <c r="E76" s="16" t="s">
        <v>141</v>
      </c>
      <c r="F76" s="19">
        <v>6</v>
      </c>
      <c r="G76" s="16" t="s">
        <v>37</v>
      </c>
      <c r="H76" s="16"/>
    </row>
    <row r="77" ht="25" customHeight="1" spans="1:8">
      <c r="A77" s="6">
        <v>4</v>
      </c>
      <c r="B77" s="9" t="s">
        <v>16</v>
      </c>
      <c r="C77" s="16" t="s">
        <v>142</v>
      </c>
      <c r="D77" s="9" t="s">
        <v>21</v>
      </c>
      <c r="E77" s="16" t="s">
        <v>143</v>
      </c>
      <c r="F77" s="19">
        <f>0.58*0.21*6</f>
        <v>0.7308</v>
      </c>
      <c r="G77" s="16" t="s">
        <v>19</v>
      </c>
      <c r="H77" s="16"/>
    </row>
    <row r="78" ht="25" customHeight="1" spans="1:8">
      <c r="A78" s="6">
        <v>5</v>
      </c>
      <c r="B78" s="12" t="s">
        <v>8</v>
      </c>
      <c r="C78" s="16" t="s">
        <v>144</v>
      </c>
      <c r="D78" s="9" t="s">
        <v>104</v>
      </c>
      <c r="E78" s="16" t="s">
        <v>145</v>
      </c>
      <c r="F78" s="19">
        <f>29*6</f>
        <v>174</v>
      </c>
      <c r="G78" s="16" t="s">
        <v>12</v>
      </c>
      <c r="H78" s="16"/>
    </row>
    <row r="79" ht="25" customHeight="1" spans="1:8">
      <c r="A79" s="6">
        <v>6</v>
      </c>
      <c r="B79" s="15"/>
      <c r="C79" s="16" t="s">
        <v>146</v>
      </c>
      <c r="D79" s="9" t="s">
        <v>104</v>
      </c>
      <c r="E79" s="16" t="s">
        <v>147</v>
      </c>
      <c r="F79" s="19">
        <f>35*2</f>
        <v>70</v>
      </c>
      <c r="G79" s="16" t="s">
        <v>12</v>
      </c>
      <c r="H79" s="16"/>
    </row>
    <row r="80" ht="35" customHeight="1" spans="1:8">
      <c r="A80" s="6">
        <v>7</v>
      </c>
      <c r="B80" s="15"/>
      <c r="C80" s="16" t="s">
        <v>148</v>
      </c>
      <c r="D80" s="9" t="s">
        <v>104</v>
      </c>
      <c r="E80" s="24" t="s">
        <v>149</v>
      </c>
      <c r="F80" s="19">
        <f>0.235*0.235+0.356*0.13</f>
        <v>0.101505</v>
      </c>
      <c r="G80" s="16" t="s">
        <v>19</v>
      </c>
      <c r="H80" s="16"/>
    </row>
    <row r="81" ht="25" customHeight="1" spans="1:8">
      <c r="A81" s="6">
        <v>8</v>
      </c>
      <c r="B81" s="15"/>
      <c r="C81" s="16" t="s">
        <v>150</v>
      </c>
      <c r="D81" s="9" t="s">
        <v>104</v>
      </c>
      <c r="E81" s="16" t="s">
        <v>151</v>
      </c>
      <c r="F81" s="19">
        <f>6.2*8</f>
        <v>49.6</v>
      </c>
      <c r="G81" s="16" t="s">
        <v>12</v>
      </c>
      <c r="H81" s="16"/>
    </row>
    <row r="82" ht="25" customHeight="1" spans="1:8">
      <c r="A82" s="6">
        <v>9</v>
      </c>
      <c r="B82" s="14"/>
      <c r="C82" s="16" t="s">
        <v>33</v>
      </c>
      <c r="D82" s="9" t="s">
        <v>104</v>
      </c>
      <c r="E82" s="16" t="s">
        <v>152</v>
      </c>
      <c r="F82" s="19">
        <f>0.38*0.307</f>
        <v>0.11666</v>
      </c>
      <c r="G82" s="16" t="s">
        <v>19</v>
      </c>
      <c r="H82" s="16"/>
    </row>
    <row r="83" ht="34" customHeight="1"/>
  </sheetData>
  <mergeCells count="25">
    <mergeCell ref="A1:H1"/>
    <mergeCell ref="A20:H20"/>
    <mergeCell ref="A30:H30"/>
    <mergeCell ref="A46:H46"/>
    <mergeCell ref="A59:H59"/>
    <mergeCell ref="A72:H72"/>
    <mergeCell ref="A83:E83"/>
    <mergeCell ref="B3:B4"/>
    <mergeCell ref="B6:B7"/>
    <mergeCell ref="B9:B13"/>
    <mergeCell ref="B17:B18"/>
    <mergeCell ref="B22:B23"/>
    <mergeCell ref="B24:B26"/>
    <mergeCell ref="B28:B29"/>
    <mergeCell ref="B33:B35"/>
    <mergeCell ref="B36:B37"/>
    <mergeCell ref="B41:B42"/>
    <mergeCell ref="B43:B45"/>
    <mergeCell ref="B48:B49"/>
    <mergeCell ref="B50:B55"/>
    <mergeCell ref="B61:B62"/>
    <mergeCell ref="B63:B64"/>
    <mergeCell ref="B66:B67"/>
    <mergeCell ref="B75:B76"/>
    <mergeCell ref="B78:B8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走廊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Hui_</cp:lastModifiedBy>
  <dcterms:created xsi:type="dcterms:W3CDTF">2024-08-07T01:12:00Z</dcterms:created>
  <dcterms:modified xsi:type="dcterms:W3CDTF">2024-09-24T00:35:23Z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6D049C4A5FE24E2DB37887BDEE7F1F83_13</vt:lpwstr>
  </property>
  <property fmtid="{D5CDD505-2E9C-101B-9397-08002B2CF9AE}" pid="3" name="KSOProductBuildVer">
    <vt:lpwstr>2052-12.1.0.18276</vt:lpwstr>
  </property>
</Properties>
</file>